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I:\Mi unidad\05. Formularios y Legales\04. Plan de Carrera - Advisors\"/>
    </mc:Choice>
  </mc:AlternateContent>
  <xr:revisionPtr revIDLastSave="0" documentId="13_ncr:1_{D14048F0-DFED-4D84-8641-AA5BA0E06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FA INCOME SIM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K12" i="1" s="1"/>
  <c r="K50" i="1" s="1"/>
  <c r="B13" i="1"/>
  <c r="Q13" i="1" s="1"/>
  <c r="N12" i="1"/>
  <c r="N50" i="1" s="1"/>
  <c r="O12" i="1"/>
  <c r="Q12" i="1"/>
  <c r="R12" i="1"/>
  <c r="R50" i="1" s="1"/>
  <c r="N13" i="1"/>
  <c r="N25" i="1" s="1"/>
  <c r="O13" i="1"/>
  <c r="K13" i="1"/>
  <c r="K25" i="1" s="1"/>
  <c r="E13" i="1"/>
  <c r="E25" i="1" s="1"/>
  <c r="D13" i="1"/>
  <c r="D25" i="1" s="1"/>
  <c r="D27" i="1" s="1"/>
  <c r="E27" i="1" s="1"/>
  <c r="F12" i="1"/>
  <c r="G12" i="1"/>
  <c r="G50" i="1" s="1"/>
  <c r="H12" i="1"/>
  <c r="I12" i="1"/>
  <c r="I50" i="1" s="1"/>
  <c r="J12" i="1"/>
  <c r="L12" i="1"/>
  <c r="M12" i="1"/>
  <c r="M50" i="1" s="1"/>
  <c r="E12" i="1"/>
  <c r="D12" i="1"/>
  <c r="D50" i="1" s="1"/>
  <c r="E50" i="1" l="1"/>
  <c r="F50" i="1"/>
  <c r="P12" i="1"/>
  <c r="P50" i="1" s="1"/>
  <c r="O50" i="1"/>
  <c r="L50" i="1"/>
  <c r="O15" i="1"/>
  <c r="O16" i="1" s="1"/>
  <c r="M13" i="1"/>
  <c r="M25" i="1" s="1"/>
  <c r="L13" i="1"/>
  <c r="L51" i="1" s="1"/>
  <c r="J13" i="1"/>
  <c r="J25" i="1" s="1"/>
  <c r="I13" i="1"/>
  <c r="I25" i="1" s="1"/>
  <c r="P13" i="1"/>
  <c r="P51" i="1" s="1"/>
  <c r="H13" i="1"/>
  <c r="H51" i="1" s="1"/>
  <c r="G13" i="1"/>
  <c r="G25" i="1" s="1"/>
  <c r="F13" i="1"/>
  <c r="F25" i="1" s="1"/>
  <c r="F27" i="1" s="1"/>
  <c r="G27" i="1" s="1"/>
  <c r="Q25" i="1"/>
  <c r="Q51" i="1"/>
  <c r="O25" i="1"/>
  <c r="R13" i="1"/>
  <c r="H50" i="1"/>
  <c r="Q50" i="1"/>
  <c r="Q52" i="1" s="1"/>
  <c r="J50" i="1"/>
  <c r="O51" i="1"/>
  <c r="O52" i="1" s="1"/>
  <c r="N51" i="1"/>
  <c r="N52" i="1" s="1"/>
  <c r="P24" i="1"/>
  <c r="Q24" i="1"/>
  <c r="O24" i="1"/>
  <c r="P52" i="1"/>
  <c r="R24" i="1"/>
  <c r="N24" i="1"/>
  <c r="Q15" i="1"/>
  <c r="Q16" i="1" s="1"/>
  <c r="N15" i="1"/>
  <c r="N16" i="1" s="1"/>
  <c r="D51" i="1"/>
  <c r="D24" i="1"/>
  <c r="L25" i="1"/>
  <c r="M51" i="1"/>
  <c r="I51" i="1"/>
  <c r="E51" i="1"/>
  <c r="E24" i="1"/>
  <c r="K51" i="1"/>
  <c r="J15" i="1"/>
  <c r="J16" i="1" s="1"/>
  <c r="M24" i="1"/>
  <c r="K15" i="1"/>
  <c r="K16" i="1" s="1"/>
  <c r="J51" i="1"/>
  <c r="G24" i="1"/>
  <c r="I24" i="1"/>
  <c r="K24" i="1"/>
  <c r="L24" i="1"/>
  <c r="H24" i="1"/>
  <c r="D15" i="1"/>
  <c r="D16" i="1" s="1"/>
  <c r="J24" i="1"/>
  <c r="F24" i="1"/>
  <c r="L15" i="1"/>
  <c r="L16" i="1" s="1"/>
  <c r="M15" i="1"/>
  <c r="M16" i="1" s="1"/>
  <c r="I15" i="1"/>
  <c r="I16" i="1" s="1"/>
  <c r="E15" i="1"/>
  <c r="E16" i="1" s="1"/>
  <c r="D23" i="1"/>
  <c r="P15" i="1" l="1"/>
  <c r="P16" i="1" s="1"/>
  <c r="H15" i="1"/>
  <c r="H16" i="1" s="1"/>
  <c r="P25" i="1"/>
  <c r="G15" i="1"/>
  <c r="G16" i="1" s="1"/>
  <c r="G51" i="1"/>
  <c r="G52" i="1" s="1"/>
  <c r="F15" i="1"/>
  <c r="F16" i="1" s="1"/>
  <c r="H25" i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F51" i="1"/>
  <c r="F52" i="1" s="1"/>
  <c r="R25" i="1"/>
  <c r="R51" i="1"/>
  <c r="R52" i="1" s="1"/>
  <c r="R15" i="1"/>
  <c r="R16" i="1" s="1"/>
  <c r="I52" i="1"/>
  <c r="D26" i="1"/>
  <c r="I55" i="1" s="1"/>
  <c r="J52" i="1"/>
  <c r="E52" i="1"/>
  <c r="M52" i="1"/>
  <c r="K52" i="1"/>
  <c r="D52" i="1"/>
  <c r="L52" i="1"/>
  <c r="H52" i="1"/>
  <c r="E23" i="1" l="1"/>
  <c r="E26" i="1" s="1"/>
  <c r="J55" i="1" s="1"/>
  <c r="D54" i="1"/>
  <c r="D56" i="1" s="1"/>
  <c r="D61" i="1" s="1"/>
  <c r="D58" i="1" l="1"/>
  <c r="D60" i="1" s="1"/>
  <c r="F23" i="1"/>
  <c r="F26" i="1" s="1"/>
  <c r="K55" i="1" s="1"/>
  <c r="E54" i="1"/>
  <c r="E56" i="1" s="1"/>
  <c r="E61" i="1" l="1"/>
  <c r="E58" i="1"/>
  <c r="E60" i="1" s="1"/>
  <c r="G23" i="1"/>
  <c r="G26" i="1" s="1"/>
  <c r="L55" i="1" s="1"/>
  <c r="F54" i="1"/>
  <c r="F56" i="1" s="1"/>
  <c r="F61" i="1" l="1"/>
  <c r="F58" i="1"/>
  <c r="F60" i="1" s="1"/>
  <c r="H23" i="1"/>
  <c r="H26" i="1" s="1"/>
  <c r="M55" i="1" s="1"/>
  <c r="G54" i="1"/>
  <c r="G56" i="1" s="1"/>
  <c r="G61" i="1" l="1"/>
  <c r="G58" i="1"/>
  <c r="G60" i="1" s="1"/>
  <c r="I23" i="1"/>
  <c r="I26" i="1" s="1"/>
  <c r="N55" i="1" s="1"/>
  <c r="H54" i="1"/>
  <c r="H56" i="1" s="1"/>
  <c r="H61" i="1" l="1"/>
  <c r="H58" i="1"/>
  <c r="H60" i="1" s="1"/>
  <c r="J23" i="1"/>
  <c r="J26" i="1" s="1"/>
  <c r="O55" i="1" s="1"/>
  <c r="I54" i="1"/>
  <c r="I56" i="1" s="1"/>
  <c r="I61" i="1" l="1"/>
  <c r="I58" i="1"/>
  <c r="I60" i="1" s="1"/>
  <c r="K23" i="1"/>
  <c r="K26" i="1" s="1"/>
  <c r="P55" i="1" s="1"/>
  <c r="J54" i="1"/>
  <c r="J56" i="1" s="1"/>
  <c r="J61" i="1" l="1"/>
  <c r="J58" i="1"/>
  <c r="J60" i="1" s="1"/>
  <c r="L23" i="1"/>
  <c r="L26" i="1" s="1"/>
  <c r="Q55" i="1" s="1"/>
  <c r="K54" i="1"/>
  <c r="K56" i="1" s="1"/>
  <c r="K61" i="1" l="1"/>
  <c r="K58" i="1"/>
  <c r="K60" i="1" s="1"/>
  <c r="M23" i="1"/>
  <c r="L54" i="1"/>
  <c r="L56" i="1" s="1"/>
  <c r="L61" i="1" l="1"/>
  <c r="L58" i="1"/>
  <c r="L60" i="1" s="1"/>
  <c r="M26" i="1"/>
  <c r="M54" i="1" l="1"/>
  <c r="M56" i="1" s="1"/>
  <c r="M58" i="1" s="1"/>
  <c r="N23" i="1"/>
  <c r="N26" i="1" s="1"/>
  <c r="R55" i="1"/>
  <c r="M60" i="1" l="1"/>
  <c r="M61" i="1"/>
  <c r="O23" i="1"/>
  <c r="O26" i="1" s="1"/>
  <c r="N54" i="1"/>
  <c r="N56" i="1" s="1"/>
  <c r="N58" i="1" l="1"/>
  <c r="N60" i="1" s="1"/>
  <c r="N61" i="1"/>
  <c r="O54" i="1"/>
  <c r="O56" i="1" s="1"/>
  <c r="P23" i="1"/>
  <c r="P26" i="1" s="1"/>
  <c r="O61" i="1" l="1"/>
  <c r="O58" i="1"/>
  <c r="O60" i="1" s="1"/>
  <c r="P54" i="1"/>
  <c r="P56" i="1" s="1"/>
  <c r="Q23" i="1"/>
  <c r="Q26" i="1" s="1"/>
  <c r="P58" i="1" l="1"/>
  <c r="P60" i="1" s="1"/>
  <c r="P61" i="1"/>
  <c r="R23" i="1"/>
  <c r="R26" i="1" s="1"/>
  <c r="R54" i="1" s="1"/>
  <c r="R56" i="1" s="1"/>
  <c r="Q54" i="1"/>
  <c r="Q56" i="1" s="1"/>
  <c r="Q61" i="1" l="1"/>
  <c r="Q58" i="1"/>
  <c r="Q60" i="1" s="1"/>
  <c r="R61" i="1"/>
  <c r="R58" i="1"/>
  <c r="R60" i="1" s="1"/>
</calcChain>
</file>

<file path=xl/sharedStrings.xml><?xml version="1.0" encoding="utf-8"?>
<sst xmlns="http://schemas.openxmlformats.org/spreadsheetml/2006/main" count="26" uniqueCount="26">
  <si>
    <t>NCCF Regular</t>
  </si>
  <si>
    <t>New Single</t>
  </si>
  <si>
    <t>1 - CURRENT AUM</t>
  </si>
  <si>
    <t>2 - NEW SALES</t>
  </si>
  <si>
    <t>3 - AUM FORECAST</t>
  </si>
  <si>
    <t>4 - INCOME GENERATION FORECAST</t>
  </si>
  <si>
    <t>IFA INCOME SIMULATOR</t>
  </si>
  <si>
    <t>Initial (Regular)</t>
  </si>
  <si>
    <t>Initial (Single)</t>
  </si>
  <si>
    <t>Total Initial</t>
  </si>
  <si>
    <t>Trail Fees</t>
  </si>
  <si>
    <t>Starting AUM</t>
  </si>
  <si>
    <t>NCCF Single</t>
  </si>
  <si>
    <t>New Regular</t>
  </si>
  <si>
    <t>New EPI</t>
  </si>
  <si>
    <t>TOTAL INCOME</t>
  </si>
  <si>
    <t>ENDING AUM</t>
  </si>
  <si>
    <t>per Month</t>
  </si>
  <si>
    <t>Your current AUM</t>
  </si>
  <si>
    <t>Annual Sales Growth</t>
  </si>
  <si>
    <t>MIS Ongoing</t>
  </si>
  <si>
    <t>Total FBC</t>
  </si>
  <si>
    <t>FBC / Total Income</t>
  </si>
  <si>
    <t>FBC / AUM</t>
  </si>
  <si>
    <t>Average Annual Fund Performance</t>
  </si>
  <si>
    <t>Average Term (Regular)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</si>
</sst>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3" borderId="0" xfId="0" applyFill="1"/>
    <xf numFmtId="3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10" fontId="0" fillId="3" borderId="0" xfId="1" applyNumberFormat="1" applyFont="1" applyFill="1"/>
    <xf numFmtId="0" fontId="3" fillId="3" borderId="1" xfId="0" applyFont="1" applyFill="1" applyBorder="1"/>
    <xf numFmtId="0" fontId="0" fillId="3" borderId="1" xfId="0" applyFill="1" applyBorder="1"/>
    <xf numFmtId="3" fontId="0" fillId="3" borderId="1" xfId="0" applyNumberFormat="1" applyFill="1" applyBorder="1"/>
    <xf numFmtId="0" fontId="2" fillId="3" borderId="0" xfId="0" applyFont="1" applyFill="1" applyAlignment="1">
      <alignment horizontal="left"/>
    </xf>
    <xf numFmtId="3" fontId="2" fillId="3" borderId="0" xfId="0" applyNumberFormat="1" applyFont="1" applyFill="1"/>
    <xf numFmtId="0" fontId="2" fillId="3" borderId="0" xfId="0" applyFont="1" applyFill="1"/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4" fillId="2" borderId="2" xfId="0" applyNumberFormat="1" applyFont="1" applyFill="1" applyBorder="1" applyAlignment="1" applyProtection="1">
      <alignment horizontal="center"/>
      <protection locked="0"/>
    </xf>
    <xf numFmtId="3" fontId="4" fillId="2" borderId="3" xfId="0" applyNumberFormat="1" applyFont="1" applyFill="1" applyBorder="1" applyAlignment="1" applyProtection="1">
      <alignment horizontal="center"/>
      <protection locked="0"/>
    </xf>
    <xf numFmtId="10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4838632363393"/>
          <c:y val="5.7179975302507444E-2"/>
          <c:w val="0.88244438848692264"/>
          <c:h val="0.82223126332545149"/>
        </c:manualLayout>
      </c:layout>
      <c:areaChart>
        <c:grouping val="standard"/>
        <c:varyColors val="0"/>
        <c:ser>
          <c:idx val="0"/>
          <c:order val="0"/>
          <c:tx>
            <c:strRef>
              <c:f>'IFA INCOME SIMULATOR'!$C$26</c:f>
              <c:strCache>
                <c:ptCount val="1"/>
                <c:pt idx="0">
                  <c:v>ENDING AUM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cat>
            <c:numRef>
              <c:f>'IFA INCOME SIMULATOR'!$D$22:$R$22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'IFA INCOME SIMULATOR'!$D$26:$R$26</c:f>
              <c:numCache>
                <c:formatCode>#,##0</c:formatCode>
                <c:ptCount val="15"/>
                <c:pt idx="0">
                  <c:v>212850</c:v>
                </c:pt>
                <c:pt idx="1">
                  <c:v>471656.25</c:v>
                </c:pt>
                <c:pt idx="2">
                  <c:v>781365.09375</c:v>
                </c:pt>
                <c:pt idx="3">
                  <c:v>1147368.83203125</c:v>
                </c:pt>
                <c:pt idx="4">
                  <c:v>1575542.9184960937</c:v>
                </c:pt>
                <c:pt idx="5">
                  <c:v>2072286.1326489255</c:v>
                </c:pt>
                <c:pt idx="6">
                  <c:v>2644563.962626501</c:v>
                </c:pt>
                <c:pt idx="7">
                  <c:v>3299955.44835384</c:v>
                </c:pt>
                <c:pt idx="8">
                  <c:v>4046703.7549372469</c:v>
                </c:pt>
                <c:pt idx="9">
                  <c:v>4893770.7669122536</c:v>
                </c:pt>
                <c:pt idx="10">
                  <c:v>5850896.0163031211</c:v>
                </c:pt>
                <c:pt idx="11">
                  <c:v>6928660.281491925</c:v>
                </c:pt>
                <c:pt idx="12">
                  <c:v>8138554.2197681926</c:v>
                </c:pt>
                <c:pt idx="13">
                  <c:v>9493052.4242733996</c:v>
                </c:pt>
                <c:pt idx="14">
                  <c:v>11005693.326017627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0-414E-AF01-82BB1F85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2538976"/>
        <c:axId val="1772540640"/>
      </c:areaChart>
      <c:catAx>
        <c:axId val="177253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72540640"/>
        <c:crosses val="autoZero"/>
        <c:auto val="1"/>
        <c:lblAlgn val="ctr"/>
        <c:lblOffset val="100"/>
        <c:noMultiLvlLbl val="0"/>
      </c:catAx>
      <c:valAx>
        <c:axId val="177254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72538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8408882298309"/>
          <c:y val="5.0925925925925923E-2"/>
          <c:w val="0.86675025741064449"/>
          <c:h val="0.75834135316418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'IFA INCOME SIMULATOR'!$C$52</c:f>
              <c:strCache>
                <c:ptCount val="1"/>
                <c:pt idx="0">
                  <c:v>Total Initial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'IFA INCOME SIMULATOR'!$D$49:$R$49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'IFA INCOME SIMULATOR'!$D$52:$R$52</c:f>
              <c:numCache>
                <c:formatCode>#,##0</c:formatCode>
                <c:ptCount val="15"/>
                <c:pt idx="0">
                  <c:v>19044</c:v>
                </c:pt>
                <c:pt idx="1">
                  <c:v>22642.2</c:v>
                </c:pt>
                <c:pt idx="2">
                  <c:v>23774.309999999998</c:v>
                </c:pt>
                <c:pt idx="3">
                  <c:v>24963.025500000003</c:v>
                </c:pt>
                <c:pt idx="4">
                  <c:v>26211.176775</c:v>
                </c:pt>
                <c:pt idx="5">
                  <c:v>27521.735613750006</c:v>
                </c:pt>
                <c:pt idx="6">
                  <c:v>28897.822394437499</c:v>
                </c:pt>
                <c:pt idx="7">
                  <c:v>30342.713514159379</c:v>
                </c:pt>
                <c:pt idx="8">
                  <c:v>31859.849189867346</c:v>
                </c:pt>
                <c:pt idx="9">
                  <c:v>33452.841649360715</c:v>
                </c:pt>
                <c:pt idx="10">
                  <c:v>35125.483731828746</c:v>
                </c:pt>
                <c:pt idx="11">
                  <c:v>36881.75791842019</c:v>
                </c:pt>
                <c:pt idx="12">
                  <c:v>38725.845814341199</c:v>
                </c:pt>
                <c:pt idx="13">
                  <c:v>40662.138105058264</c:v>
                </c:pt>
                <c:pt idx="14">
                  <c:v>42695.24501031117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9-4008-ADF6-42F8724CCB14}"/>
            </c:ext>
          </c:extLst>
        </c:ser>
        <c:ser>
          <c:idx val="1"/>
          <c:order val="1"/>
          <c:tx>
            <c:strRef>
              <c:f>'IFA INCOME SIMULATOR'!$C$56</c:f>
              <c:strCache>
                <c:ptCount val="1"/>
                <c:pt idx="0">
                  <c:v>Total FBC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'IFA INCOME SIMULATOR'!$D$49:$R$49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'IFA INCOME SIMULATOR'!$D$56:$R$56</c:f>
              <c:numCache>
                <c:formatCode>#,##0</c:formatCode>
                <c:ptCount val="15"/>
                <c:pt idx="0">
                  <c:v>1213.2450000000001</c:v>
                </c:pt>
                <c:pt idx="1">
                  <c:v>2688.4406250000002</c:v>
                </c:pt>
                <c:pt idx="2">
                  <c:v>4453.7810343749998</c:v>
                </c:pt>
                <c:pt idx="3">
                  <c:v>6540.0023425781255</c:v>
                </c:pt>
                <c:pt idx="4">
                  <c:v>8980.5946354277348</c:v>
                </c:pt>
                <c:pt idx="5">
                  <c:v>13248.227355854588</c:v>
                </c:pt>
                <c:pt idx="6">
                  <c:v>18256.495245520648</c:v>
                </c:pt>
                <c:pt idx="7">
                  <c:v>24081.974077879211</c:v>
                </c:pt>
                <c:pt idx="8">
                  <c:v>30808.034216180589</c:v>
                </c:pt>
                <c:pt idx="9">
                  <c:v>38525.402778046308</c:v>
                </c:pt>
                <c:pt idx="10">
                  <c:v>47332.770590903252</c:v>
                </c:pt>
                <c:pt idx="11">
                  <c:v>57337.447429018343</c:v>
                </c:pt>
                <c:pt idx="12">
                  <c:v>68656.069291250635</c:v>
                </c:pt>
                <c:pt idx="13">
                  <c:v>81415.361767471826</c:v>
                </c:pt>
                <c:pt idx="14">
                  <c:v>95752.963852447225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9-4008-ADF6-42F8724C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6487376"/>
        <c:axId val="1846476560"/>
      </c:barChart>
      <c:catAx>
        <c:axId val="184648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46476560"/>
        <c:crosses val="autoZero"/>
        <c:auto val="1"/>
        <c:lblAlgn val="ctr"/>
        <c:lblOffset val="100"/>
        <c:noMultiLvlLbl val="0"/>
      </c:catAx>
      <c:valAx>
        <c:axId val="184647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4648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30</xdr:row>
      <xdr:rowOff>42862</xdr:rowOff>
    </xdr:from>
    <xdr:to>
      <xdr:col>18</xdr:col>
      <xdr:colOff>76199</xdr:colOff>
      <xdr:row>43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9CCE31-9321-430B-C0C3-990C97ADC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752474</xdr:colOff>
      <xdr:row>62</xdr:row>
      <xdr:rowOff>4762</xdr:rowOff>
    </xdr:from>
    <xdr:to>
      <xdr:col>18</xdr:col>
      <xdr:colOff>180975</xdr:colOff>
      <xdr:row>76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8F16B6-2EE3-64D7-BCA0-334D849ED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717259</xdr:colOff>
      <xdr:row>1</xdr:row>
      <xdr:rowOff>19050</xdr:rowOff>
    </xdr:from>
    <xdr:to>
      <xdr:col>18</xdr:col>
      <xdr:colOff>47625</xdr:colOff>
      <xdr:row>2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EE265E-53B6-C5B2-3801-3054E642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0159" y="209550"/>
          <a:ext cx="1587791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1"/>
  <sheetViews>
    <sheetView tabSelected="1" workbookViewId="0">
      <pane ySplit="3" topLeftCell="A4" activePane="bottomLeft" state="frozen"/>
      <selection pane="bottomLeft" activeCell="B12" sqref="B12:B13"/>
    </sheetView>
  </sheetViews>
  <sheetFormatPr baseColWidth="10" defaultColWidth="11.28515625" defaultRowHeight="15" x14ac:dyDescent="0.25"/>
  <cols>
    <col min="1" max="1" width="11.28515625" style="1"/>
    <col min="2" max="2" width="11.28515625" style="13"/>
    <col min="3" max="3" width="18.5703125" style="1" customWidth="1"/>
    <col min="4" max="16384" width="11.28515625" style="1"/>
  </cols>
  <sheetData>
    <row r="2" spans="2:18" ht="21" x14ac:dyDescent="0.35">
      <c r="C2" s="20" t="s">
        <v>6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5" spans="2:18" ht="15.75" x14ac:dyDescent="0.25">
      <c r="C5" s="7" t="s">
        <v>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7" spans="2:18" x14ac:dyDescent="0.25">
      <c r="B7" s="16">
        <v>0</v>
      </c>
      <c r="C7" s="12" t="s">
        <v>18</v>
      </c>
    </row>
    <row r="8" spans="2:18" x14ac:dyDescent="0.25">
      <c r="E8" s="2"/>
    </row>
    <row r="9" spans="2:18" ht="15.75" x14ac:dyDescent="0.25">
      <c r="C9" s="7" t="s">
        <v>3</v>
      </c>
      <c r="D9" s="8"/>
      <c r="E9" s="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x14ac:dyDescent="0.25"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x14ac:dyDescent="0.25">
      <c r="D11" s="1">
        <v>1</v>
      </c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  <c r="Q11" s="1">
        <v>14</v>
      </c>
      <c r="R11" s="1">
        <v>15</v>
      </c>
    </row>
    <row r="12" spans="2:18" x14ac:dyDescent="0.25">
      <c r="B12" s="16">
        <f>3*500*12</f>
        <v>18000</v>
      </c>
      <c r="C12" s="4" t="s">
        <v>13</v>
      </c>
      <c r="D12" s="2">
        <f>$B$12</f>
        <v>18000</v>
      </c>
      <c r="E12" s="2">
        <f>$B$12*((1+$B$18)^(E11-1))</f>
        <v>18900</v>
      </c>
      <c r="F12" s="2">
        <f t="shared" ref="F12:M12" si="0">$B$12*((1+$B$18)^(F11-1))</f>
        <v>19845</v>
      </c>
      <c r="G12" s="2">
        <f t="shared" si="0"/>
        <v>20837.250000000004</v>
      </c>
      <c r="H12" s="2">
        <f t="shared" si="0"/>
        <v>21879.112499999999</v>
      </c>
      <c r="I12" s="2">
        <f t="shared" si="0"/>
        <v>22973.068125000002</v>
      </c>
      <c r="J12" s="2">
        <f t="shared" si="0"/>
        <v>24121.721531250001</v>
      </c>
      <c r="K12" s="2">
        <f t="shared" si="0"/>
        <v>25327.807607812505</v>
      </c>
      <c r="L12" s="2">
        <f t="shared" si="0"/>
        <v>26594.197988203126</v>
      </c>
      <c r="M12" s="2">
        <f t="shared" si="0"/>
        <v>27923.907887613284</v>
      </c>
      <c r="N12" s="2">
        <f t="shared" ref="N12:R12" si="1">$B$12*((1+$B$18)^(N11-1))</f>
        <v>29320.103281993946</v>
      </c>
      <c r="O12" s="2">
        <f t="shared" si="1"/>
        <v>30786.108446093647</v>
      </c>
      <c r="P12" s="2">
        <f t="shared" si="1"/>
        <v>32325.413868398326</v>
      </c>
      <c r="Q12" s="2">
        <f t="shared" si="1"/>
        <v>33941.684561818249</v>
      </c>
      <c r="R12" s="2">
        <f t="shared" si="1"/>
        <v>35638.768789909154</v>
      </c>
    </row>
    <row r="13" spans="2:18" x14ac:dyDescent="0.25">
      <c r="B13" s="17">
        <f>15000*12</f>
        <v>180000</v>
      </c>
      <c r="C13" s="4" t="s">
        <v>1</v>
      </c>
      <c r="D13" s="2">
        <f>$B$13</f>
        <v>180000</v>
      </c>
      <c r="E13" s="2">
        <f>$B$13*((1+$B$18)^(E11-1))</f>
        <v>189000</v>
      </c>
      <c r="F13" s="2">
        <f t="shared" ref="F13:M13" si="2">$B$13*((1+$B$18)^(F11-1))</f>
        <v>198450</v>
      </c>
      <c r="G13" s="2">
        <f t="shared" si="2"/>
        <v>208372.50000000003</v>
      </c>
      <c r="H13" s="2">
        <f t="shared" si="2"/>
        <v>218791.125</v>
      </c>
      <c r="I13" s="2">
        <f t="shared" si="2"/>
        <v>229730.68125000002</v>
      </c>
      <c r="J13" s="2">
        <f t="shared" si="2"/>
        <v>241217.21531249999</v>
      </c>
      <c r="K13" s="2">
        <f t="shared" si="2"/>
        <v>253278.07607812504</v>
      </c>
      <c r="L13" s="2">
        <f t="shared" si="2"/>
        <v>265941.97988203127</v>
      </c>
      <c r="M13" s="2">
        <f t="shared" si="2"/>
        <v>279239.07887613284</v>
      </c>
      <c r="N13" s="2">
        <f t="shared" ref="N13:R13" si="3">$B$13*((1+$B$18)^(N11-1))</f>
        <v>293201.03281993949</v>
      </c>
      <c r="O13" s="2">
        <f t="shared" si="3"/>
        <v>307861.08446093649</v>
      </c>
      <c r="P13" s="2">
        <f t="shared" si="3"/>
        <v>323254.13868398324</v>
      </c>
      <c r="Q13" s="2">
        <f t="shared" si="3"/>
        <v>339416.8456181825</v>
      </c>
      <c r="R13" s="2">
        <f t="shared" si="3"/>
        <v>356387.68789909151</v>
      </c>
    </row>
    <row r="14" spans="2:18" x14ac:dyDescent="0.25">
      <c r="C14" s="4"/>
      <c r="E14" s="2"/>
    </row>
    <row r="15" spans="2:18" x14ac:dyDescent="0.25">
      <c r="C15" s="10" t="s">
        <v>14</v>
      </c>
      <c r="D15" s="11">
        <f>D12+D13*0.1</f>
        <v>36000</v>
      </c>
      <c r="E15" s="11">
        <f t="shared" ref="E15:M15" si="4">E12+E13*0.1</f>
        <v>37800</v>
      </c>
      <c r="F15" s="11">
        <f t="shared" si="4"/>
        <v>39690</v>
      </c>
      <c r="G15" s="11">
        <f t="shared" si="4"/>
        <v>41674.500000000007</v>
      </c>
      <c r="H15" s="11">
        <f t="shared" si="4"/>
        <v>43758.225000000006</v>
      </c>
      <c r="I15" s="11">
        <f t="shared" si="4"/>
        <v>45946.13625000001</v>
      </c>
      <c r="J15" s="11">
        <f t="shared" si="4"/>
        <v>48243.443062500002</v>
      </c>
      <c r="K15" s="11">
        <f t="shared" si="4"/>
        <v>50655.61521562501</v>
      </c>
      <c r="L15" s="11">
        <f t="shared" si="4"/>
        <v>53188.39597640626</v>
      </c>
      <c r="M15" s="11">
        <f t="shared" si="4"/>
        <v>55847.815775226569</v>
      </c>
      <c r="N15" s="11">
        <f t="shared" ref="N15:R15" si="5">N12+N13*0.1</f>
        <v>58640.2065639879</v>
      </c>
      <c r="O15" s="11">
        <f t="shared" si="5"/>
        <v>61572.216892187294</v>
      </c>
      <c r="P15" s="11">
        <f t="shared" si="5"/>
        <v>64650.827736796651</v>
      </c>
      <c r="Q15" s="11">
        <f t="shared" si="5"/>
        <v>67883.369123636498</v>
      </c>
      <c r="R15" s="11">
        <f t="shared" si="5"/>
        <v>71277.537579818309</v>
      </c>
    </row>
    <row r="16" spans="2:18" x14ac:dyDescent="0.25">
      <c r="C16" s="4" t="s">
        <v>17</v>
      </c>
      <c r="D16" s="2">
        <f>D15/12</f>
        <v>3000</v>
      </c>
      <c r="E16" s="2">
        <f t="shared" ref="E16:M16" si="6">E15/12</f>
        <v>3150</v>
      </c>
      <c r="F16" s="2">
        <f t="shared" si="6"/>
        <v>3307.5</v>
      </c>
      <c r="G16" s="2">
        <f t="shared" si="6"/>
        <v>3472.8750000000005</v>
      </c>
      <c r="H16" s="2">
        <f t="shared" si="6"/>
        <v>3646.5187500000006</v>
      </c>
      <c r="I16" s="2">
        <f t="shared" si="6"/>
        <v>3828.8446875000009</v>
      </c>
      <c r="J16" s="2">
        <f t="shared" si="6"/>
        <v>4020.2869218750002</v>
      </c>
      <c r="K16" s="2">
        <f t="shared" si="6"/>
        <v>4221.3012679687508</v>
      </c>
      <c r="L16" s="2">
        <f t="shared" si="6"/>
        <v>4432.3663313671886</v>
      </c>
      <c r="M16" s="2">
        <f t="shared" si="6"/>
        <v>4653.9846479355474</v>
      </c>
      <c r="N16" s="2">
        <f t="shared" ref="N16:R16" si="7">N15/12</f>
        <v>4886.6838803323253</v>
      </c>
      <c r="O16" s="2">
        <f t="shared" si="7"/>
        <v>5131.0180743489409</v>
      </c>
      <c r="P16" s="2">
        <f t="shared" si="7"/>
        <v>5387.5689780663879</v>
      </c>
      <c r="Q16" s="2">
        <f t="shared" si="7"/>
        <v>5656.9474269697084</v>
      </c>
      <c r="R16" s="2">
        <f t="shared" si="7"/>
        <v>5939.7947983181921</v>
      </c>
    </row>
    <row r="17" spans="2:18" x14ac:dyDescent="0.25"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x14ac:dyDescent="0.25">
      <c r="B18" s="18">
        <v>0.05</v>
      </c>
      <c r="C18" s="4" t="s">
        <v>19</v>
      </c>
    </row>
    <row r="19" spans="2:18" x14ac:dyDescent="0.25">
      <c r="F19" s="2"/>
    </row>
    <row r="20" spans="2:18" ht="15.75" x14ac:dyDescent="0.25">
      <c r="C20" s="7" t="s">
        <v>4</v>
      </c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2" spans="2:18" x14ac:dyDescent="0.25">
      <c r="D22" s="1">
        <v>1</v>
      </c>
      <c r="E22" s="1">
        <v>2</v>
      </c>
      <c r="F22" s="1">
        <v>3</v>
      </c>
      <c r="G22" s="1">
        <v>4</v>
      </c>
      <c r="H22" s="1">
        <v>5</v>
      </c>
      <c r="I22" s="1">
        <v>6</v>
      </c>
      <c r="J22" s="1">
        <v>7</v>
      </c>
      <c r="K22" s="1">
        <v>8</v>
      </c>
      <c r="L22" s="1">
        <v>9</v>
      </c>
      <c r="M22" s="1">
        <v>10</v>
      </c>
      <c r="N22" s="1">
        <v>11</v>
      </c>
      <c r="O22" s="1">
        <v>12</v>
      </c>
      <c r="P22" s="1">
        <v>13</v>
      </c>
      <c r="Q22" s="1">
        <v>14</v>
      </c>
      <c r="R22" s="1">
        <v>15</v>
      </c>
    </row>
    <row r="23" spans="2:18" x14ac:dyDescent="0.25">
      <c r="C23" s="4" t="s">
        <v>11</v>
      </c>
      <c r="D23" s="2">
        <f>B7</f>
        <v>0</v>
      </c>
      <c r="E23" s="2">
        <f>D26</f>
        <v>212850</v>
      </c>
      <c r="F23" s="2">
        <f t="shared" ref="F23:M23" si="8">E26</f>
        <v>471656.25</v>
      </c>
      <c r="G23" s="2">
        <f t="shared" si="8"/>
        <v>781365.09375</v>
      </c>
      <c r="H23" s="2">
        <f t="shared" si="8"/>
        <v>1147368.83203125</v>
      </c>
      <c r="I23" s="2">
        <f t="shared" si="8"/>
        <v>1575542.9184960937</v>
      </c>
      <c r="J23" s="2">
        <f t="shared" si="8"/>
        <v>2072286.1326489255</v>
      </c>
      <c r="K23" s="2">
        <f t="shared" si="8"/>
        <v>2644563.962626501</v>
      </c>
      <c r="L23" s="2">
        <f t="shared" si="8"/>
        <v>3299955.44835384</v>
      </c>
      <c r="M23" s="2">
        <f t="shared" si="8"/>
        <v>4046703.7549372469</v>
      </c>
      <c r="N23" s="2">
        <f t="shared" ref="N23" si="9">M26</f>
        <v>4893770.7669122536</v>
      </c>
      <c r="O23" s="2">
        <f t="shared" ref="O23" si="10">N26</f>
        <v>5850896.0163031211</v>
      </c>
      <c r="P23" s="2">
        <f t="shared" ref="P23" si="11">O26</f>
        <v>6928660.281491925</v>
      </c>
      <c r="Q23" s="2">
        <f t="shared" ref="Q23" si="12">P26</f>
        <v>8138554.2197681926</v>
      </c>
      <c r="R23" s="2">
        <f t="shared" ref="R23" si="13">Q26</f>
        <v>9493052.4242733996</v>
      </c>
    </row>
    <row r="24" spans="2:18" x14ac:dyDescent="0.25">
      <c r="C24" s="4" t="s">
        <v>0</v>
      </c>
      <c r="D24" s="2">
        <f>SUM($D$12:D12)</f>
        <v>18000</v>
      </c>
      <c r="E24" s="2">
        <f>SUM($D$12:E12)</f>
        <v>36900</v>
      </c>
      <c r="F24" s="2">
        <f>SUM($D$12:F12)</f>
        <v>56745</v>
      </c>
      <c r="G24" s="2">
        <f>SUM($D$12:G12)</f>
        <v>77582.25</v>
      </c>
      <c r="H24" s="2">
        <f>SUM($D$12:H12)</f>
        <v>99461.362500000003</v>
      </c>
      <c r="I24" s="2">
        <f>SUM($D$12:I12)</f>
        <v>122434.43062500001</v>
      </c>
      <c r="J24" s="2">
        <f>SUM($D$12:J12)</f>
        <v>146556.15215625</v>
      </c>
      <c r="K24" s="2">
        <f>SUM($D$12:K12)</f>
        <v>171883.95976406251</v>
      </c>
      <c r="L24" s="2">
        <f>SUM($D$12:L12)</f>
        <v>198478.15775226563</v>
      </c>
      <c r="M24" s="2">
        <f>SUM($D$12:M12)</f>
        <v>226402.06563987891</v>
      </c>
      <c r="N24" s="2">
        <f>SUM($D$12:N12)</f>
        <v>255722.16892187286</v>
      </c>
      <c r="O24" s="2">
        <f>SUM($D$12:O12)</f>
        <v>286508.27736796648</v>
      </c>
      <c r="P24" s="2">
        <f>SUM($D$12:P12)</f>
        <v>318833.69123636483</v>
      </c>
      <c r="Q24" s="2">
        <f>SUM($D$12:Q12)</f>
        <v>352775.37579818309</v>
      </c>
      <c r="R24" s="2">
        <f>SUM($D$12:R12)</f>
        <v>388414.14458809223</v>
      </c>
    </row>
    <row r="25" spans="2:18" x14ac:dyDescent="0.25">
      <c r="C25" s="4" t="s">
        <v>12</v>
      </c>
      <c r="D25" s="2">
        <f t="shared" ref="D25:M25" si="14">D13</f>
        <v>180000</v>
      </c>
      <c r="E25" s="2">
        <f t="shared" si="14"/>
        <v>189000</v>
      </c>
      <c r="F25" s="2">
        <f t="shared" si="14"/>
        <v>198450</v>
      </c>
      <c r="G25" s="2">
        <f t="shared" si="14"/>
        <v>208372.50000000003</v>
      </c>
      <c r="H25" s="2">
        <f t="shared" si="14"/>
        <v>218791.125</v>
      </c>
      <c r="I25" s="2">
        <f t="shared" si="14"/>
        <v>229730.68125000002</v>
      </c>
      <c r="J25" s="2">
        <f t="shared" si="14"/>
        <v>241217.21531249999</v>
      </c>
      <c r="K25" s="2">
        <f t="shared" si="14"/>
        <v>253278.07607812504</v>
      </c>
      <c r="L25" s="2">
        <f t="shared" si="14"/>
        <v>265941.97988203127</v>
      </c>
      <c r="M25" s="2">
        <f t="shared" si="14"/>
        <v>279239.07887613284</v>
      </c>
      <c r="N25" s="2">
        <f t="shared" ref="N25:R25" si="15">N13</f>
        <v>293201.03281993949</v>
      </c>
      <c r="O25" s="2">
        <f t="shared" si="15"/>
        <v>307861.08446093649</v>
      </c>
      <c r="P25" s="2">
        <f t="shared" si="15"/>
        <v>323254.13868398324</v>
      </c>
      <c r="Q25" s="2">
        <f t="shared" si="15"/>
        <v>339416.8456181825</v>
      </c>
      <c r="R25" s="2">
        <f t="shared" si="15"/>
        <v>356387.68789909151</v>
      </c>
    </row>
    <row r="26" spans="2:18" x14ac:dyDescent="0.25">
      <c r="C26" s="10" t="s">
        <v>16</v>
      </c>
      <c r="D26" s="11">
        <f t="shared" ref="D26:M26" si="16">SUM(D23:D25)*(1+$B$29)</f>
        <v>212850</v>
      </c>
      <c r="E26" s="11">
        <f t="shared" si="16"/>
        <v>471656.25</v>
      </c>
      <c r="F26" s="11">
        <f t="shared" si="16"/>
        <v>781365.09375</v>
      </c>
      <c r="G26" s="11">
        <f t="shared" si="16"/>
        <v>1147368.83203125</v>
      </c>
      <c r="H26" s="11">
        <f t="shared" si="16"/>
        <v>1575542.9184960937</v>
      </c>
      <c r="I26" s="11">
        <f t="shared" si="16"/>
        <v>2072286.1326489255</v>
      </c>
      <c r="J26" s="11">
        <f t="shared" si="16"/>
        <v>2644563.962626501</v>
      </c>
      <c r="K26" s="11">
        <f t="shared" si="16"/>
        <v>3299955.44835384</v>
      </c>
      <c r="L26" s="11">
        <f t="shared" si="16"/>
        <v>4046703.7549372469</v>
      </c>
      <c r="M26" s="11">
        <f t="shared" si="16"/>
        <v>4893770.7669122536</v>
      </c>
      <c r="N26" s="11">
        <f t="shared" ref="N26:R26" si="17">SUM(N23:N25)*(1+$B$29)</f>
        <v>5850896.0163031211</v>
      </c>
      <c r="O26" s="11">
        <f t="shared" si="17"/>
        <v>6928660.281491925</v>
      </c>
      <c r="P26" s="11">
        <f t="shared" si="17"/>
        <v>8138554.2197681926</v>
      </c>
      <c r="Q26" s="11">
        <f t="shared" si="17"/>
        <v>9493052.4242733996</v>
      </c>
      <c r="R26" s="11">
        <f t="shared" si="17"/>
        <v>11005693.326017627</v>
      </c>
    </row>
    <row r="27" spans="2:18" hidden="1" x14ac:dyDescent="0.25">
      <c r="B27" s="14"/>
      <c r="C27" s="10"/>
      <c r="D27" s="2">
        <f>D25*(1+$B$29)</f>
        <v>193500</v>
      </c>
      <c r="E27" s="2">
        <f t="shared" ref="E27:M27" si="18">(D27+E25)*(1+$B$29)</f>
        <v>411187.5</v>
      </c>
      <c r="F27" s="2">
        <f t="shared" si="18"/>
        <v>655360.3125</v>
      </c>
      <c r="G27" s="2">
        <f t="shared" si="18"/>
        <v>928512.7734375</v>
      </c>
      <c r="H27" s="2">
        <f t="shared" si="18"/>
        <v>1233351.6908203124</v>
      </c>
      <c r="I27" s="2">
        <f t="shared" si="18"/>
        <v>1572813.5499755859</v>
      </c>
      <c r="J27" s="2">
        <f t="shared" si="18"/>
        <v>1950083.0726846922</v>
      </c>
      <c r="K27" s="2">
        <f t="shared" si="18"/>
        <v>2368613.2349200286</v>
      </c>
      <c r="L27" s="2">
        <f t="shared" si="18"/>
        <v>2832146.8559122141</v>
      </c>
      <c r="M27" s="2">
        <f t="shared" si="18"/>
        <v>3344739.8798974729</v>
      </c>
      <c r="N27" s="2">
        <f t="shared" ref="N27" si="19">(M27+N25)*(1+$B$29)</f>
        <v>3910786.4811712182</v>
      </c>
      <c r="O27" s="2">
        <f t="shared" ref="O27" si="20">(N27+O25)*(1+$B$29)</f>
        <v>4535046.1330545666</v>
      </c>
      <c r="P27" s="2">
        <f t="shared" ref="P27" si="21">(O27+P25)*(1+$B$29)</f>
        <v>5222672.7921189405</v>
      </c>
      <c r="Q27" s="2">
        <f t="shared" ref="Q27" si="22">(P27+Q25)*(1+$B$29)</f>
        <v>5979246.3605674077</v>
      </c>
      <c r="R27" s="2">
        <f t="shared" ref="R27" si="23">(Q27+R25)*(1+$B$29)</f>
        <v>6810806.6021014862</v>
      </c>
    </row>
    <row r="28" spans="2:18" x14ac:dyDescent="0.25">
      <c r="B28" s="14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x14ac:dyDescent="0.25">
      <c r="B29" s="18">
        <v>7.4999999999999997E-2</v>
      </c>
      <c r="C29" s="1" t="s">
        <v>24</v>
      </c>
    </row>
    <row r="30" spans="2:18" x14ac:dyDescent="0.25">
      <c r="B30" s="14"/>
    </row>
    <row r="31" spans="2:18" x14ac:dyDescent="0.25">
      <c r="B31" s="14"/>
    </row>
    <row r="32" spans="2:18" x14ac:dyDescent="0.25">
      <c r="B32" s="14"/>
    </row>
    <row r="33" spans="2:18" x14ac:dyDescent="0.25">
      <c r="B33" s="14"/>
    </row>
    <row r="34" spans="2:18" x14ac:dyDescent="0.25">
      <c r="B34" s="14"/>
    </row>
    <row r="35" spans="2:18" x14ac:dyDescent="0.25">
      <c r="B35" s="14"/>
    </row>
    <row r="36" spans="2:18" x14ac:dyDescent="0.25">
      <c r="B36" s="14"/>
    </row>
    <row r="37" spans="2:18" x14ac:dyDescent="0.25">
      <c r="B37" s="14"/>
    </row>
    <row r="38" spans="2:18" x14ac:dyDescent="0.25">
      <c r="B38" s="14"/>
    </row>
    <row r="39" spans="2:18" x14ac:dyDescent="0.25">
      <c r="B39" s="14"/>
    </row>
    <row r="40" spans="2:18" x14ac:dyDescent="0.25">
      <c r="B40" s="14"/>
    </row>
    <row r="41" spans="2:18" x14ac:dyDescent="0.25">
      <c r="B41" s="14"/>
    </row>
    <row r="42" spans="2:18" x14ac:dyDescent="0.25">
      <c r="B42" s="14"/>
    </row>
    <row r="43" spans="2:18" x14ac:dyDescent="0.25">
      <c r="B43" s="14"/>
    </row>
    <row r="44" spans="2:18" x14ac:dyDescent="0.25">
      <c r="B44" s="14"/>
    </row>
    <row r="45" spans="2:18" ht="15.75" x14ac:dyDescent="0.25">
      <c r="C45" s="7" t="s">
        <v>5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2:18" x14ac:dyDescent="0.25">
      <c r="B46" s="14"/>
    </row>
    <row r="47" spans="2:18" x14ac:dyDescent="0.25">
      <c r="B47" s="19">
        <v>15</v>
      </c>
      <c r="C47" s="4" t="s">
        <v>25</v>
      </c>
    </row>
    <row r="48" spans="2:18" x14ac:dyDescent="0.25">
      <c r="B48" s="14"/>
    </row>
    <row r="49" spans="2:18" x14ac:dyDescent="0.25">
      <c r="B49" s="14"/>
      <c r="D49" s="1">
        <v>1</v>
      </c>
      <c r="E49" s="1">
        <v>2</v>
      </c>
      <c r="F49" s="1">
        <v>3</v>
      </c>
      <c r="G49" s="1">
        <v>4</v>
      </c>
      <c r="H49" s="1">
        <v>5</v>
      </c>
      <c r="I49" s="1">
        <v>6</v>
      </c>
      <c r="J49" s="1">
        <v>7</v>
      </c>
      <c r="K49" s="1">
        <v>8</v>
      </c>
      <c r="L49" s="1">
        <v>9</v>
      </c>
      <c r="M49" s="1">
        <v>10</v>
      </c>
      <c r="N49" s="1">
        <v>11</v>
      </c>
      <c r="O49" s="1">
        <v>12</v>
      </c>
      <c r="P49" s="1">
        <v>13</v>
      </c>
      <c r="Q49" s="1">
        <v>14</v>
      </c>
      <c r="R49" s="1">
        <v>15</v>
      </c>
    </row>
    <row r="50" spans="2:18" x14ac:dyDescent="0.25">
      <c r="B50" s="18">
        <v>4.9000000000000002E-2</v>
      </c>
      <c r="C50" s="4" t="s">
        <v>7</v>
      </c>
      <c r="D50" s="2">
        <f>(D12*$B$47*$B$50*0.8)</f>
        <v>10584</v>
      </c>
      <c r="E50" s="2">
        <f>(E12*$B$47*$B$50*0.8)+(D12*$B$47*$B$50*0.2)</f>
        <v>13759.2</v>
      </c>
      <c r="F50" s="2">
        <f t="shared" ref="F50:R50" si="24">(F12*$B$47*$B$50*0.8)+(E12*$B$47*$B$50*0.2)</f>
        <v>14447.16</v>
      </c>
      <c r="G50" s="2">
        <f t="shared" si="24"/>
        <v>15169.518000000004</v>
      </c>
      <c r="H50" s="2">
        <f t="shared" si="24"/>
        <v>15927.993900000001</v>
      </c>
      <c r="I50" s="2">
        <f t="shared" si="24"/>
        <v>16724.393595000005</v>
      </c>
      <c r="J50" s="2">
        <f t="shared" si="24"/>
        <v>17560.613274750001</v>
      </c>
      <c r="K50" s="2">
        <f t="shared" si="24"/>
        <v>18438.643938487501</v>
      </c>
      <c r="L50" s="2">
        <f t="shared" si="24"/>
        <v>19360.576135411877</v>
      </c>
      <c r="M50" s="2">
        <f t="shared" si="24"/>
        <v>20328.604942182472</v>
      </c>
      <c r="N50" s="2">
        <f t="shared" si="24"/>
        <v>21345.035189291593</v>
      </c>
      <c r="O50" s="2">
        <f t="shared" si="24"/>
        <v>22412.286948756177</v>
      </c>
      <c r="P50" s="2">
        <f t="shared" si="24"/>
        <v>23532.901296193984</v>
      </c>
      <c r="Q50" s="2">
        <f t="shared" si="24"/>
        <v>24709.546361003686</v>
      </c>
      <c r="R50" s="2">
        <f t="shared" si="24"/>
        <v>25945.023679053869</v>
      </c>
    </row>
    <row r="51" spans="2:18" x14ac:dyDescent="0.25">
      <c r="B51" s="18">
        <v>4.7E-2</v>
      </c>
      <c r="C51" s="4" t="s">
        <v>8</v>
      </c>
      <c r="D51" s="2">
        <f>D13*$B$51</f>
        <v>8460</v>
      </c>
      <c r="E51" s="2">
        <f t="shared" ref="E51:M51" si="25">E13*$B$51</f>
        <v>8883</v>
      </c>
      <c r="F51" s="2">
        <f t="shared" si="25"/>
        <v>9327.15</v>
      </c>
      <c r="G51" s="2">
        <f t="shared" si="25"/>
        <v>9793.5075000000015</v>
      </c>
      <c r="H51" s="2">
        <f t="shared" si="25"/>
        <v>10283.182875</v>
      </c>
      <c r="I51" s="2">
        <f t="shared" si="25"/>
        <v>10797.342018750001</v>
      </c>
      <c r="J51" s="2">
        <f t="shared" si="25"/>
        <v>11337.209119687499</v>
      </c>
      <c r="K51" s="2">
        <f t="shared" si="25"/>
        <v>11904.069575671878</v>
      </c>
      <c r="L51" s="2">
        <f t="shared" si="25"/>
        <v>12499.273054455471</v>
      </c>
      <c r="M51" s="2">
        <f t="shared" si="25"/>
        <v>13124.236707178243</v>
      </c>
      <c r="N51" s="2">
        <f t="shared" ref="N51:R51" si="26">N13*$B$51</f>
        <v>13780.448542537157</v>
      </c>
      <c r="O51" s="2">
        <f t="shared" si="26"/>
        <v>14469.470969664015</v>
      </c>
      <c r="P51" s="2">
        <f t="shared" si="26"/>
        <v>15192.944518147213</v>
      </c>
      <c r="Q51" s="2">
        <f t="shared" si="26"/>
        <v>15952.591744054578</v>
      </c>
      <c r="R51" s="2">
        <f t="shared" si="26"/>
        <v>16750.2213312573</v>
      </c>
    </row>
    <row r="52" spans="2:18" x14ac:dyDescent="0.25">
      <c r="B52" s="14"/>
      <c r="C52" s="10" t="s">
        <v>9</v>
      </c>
      <c r="D52" s="11">
        <f>D50+D51</f>
        <v>19044</v>
      </c>
      <c r="E52" s="11">
        <f t="shared" ref="E52:M52" si="27">E50+E51</f>
        <v>22642.2</v>
      </c>
      <c r="F52" s="11">
        <f t="shared" si="27"/>
        <v>23774.309999999998</v>
      </c>
      <c r="G52" s="11">
        <f t="shared" si="27"/>
        <v>24963.025500000003</v>
      </c>
      <c r="H52" s="11">
        <f t="shared" si="27"/>
        <v>26211.176775</v>
      </c>
      <c r="I52" s="11">
        <f t="shared" si="27"/>
        <v>27521.735613750006</v>
      </c>
      <c r="J52" s="11">
        <f t="shared" si="27"/>
        <v>28897.822394437499</v>
      </c>
      <c r="K52" s="11">
        <f t="shared" si="27"/>
        <v>30342.713514159379</v>
      </c>
      <c r="L52" s="11">
        <f t="shared" si="27"/>
        <v>31859.849189867346</v>
      </c>
      <c r="M52" s="11">
        <f t="shared" si="27"/>
        <v>33452.841649360715</v>
      </c>
      <c r="N52" s="11">
        <f t="shared" ref="N52:R52" si="28">N50+N51</f>
        <v>35125.483731828746</v>
      </c>
      <c r="O52" s="11">
        <f t="shared" si="28"/>
        <v>36881.75791842019</v>
      </c>
      <c r="P52" s="11">
        <f t="shared" si="28"/>
        <v>38725.845814341199</v>
      </c>
      <c r="Q52" s="11">
        <f t="shared" si="28"/>
        <v>40662.138105058264</v>
      </c>
      <c r="R52" s="11">
        <f t="shared" si="28"/>
        <v>42695.24501031117</v>
      </c>
    </row>
    <row r="53" spans="2:18" x14ac:dyDescent="0.25">
      <c r="B53" s="14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2:18" x14ac:dyDescent="0.25">
      <c r="B54" s="18">
        <v>5.7000000000000002E-3</v>
      </c>
      <c r="C54" s="4" t="s">
        <v>10</v>
      </c>
      <c r="D54" s="2">
        <f>D26*$B$54</f>
        <v>1213.2450000000001</v>
      </c>
      <c r="E54" s="2">
        <f t="shared" ref="E54:M54" si="29">E26*$B$54</f>
        <v>2688.4406250000002</v>
      </c>
      <c r="F54" s="2">
        <f t="shared" si="29"/>
        <v>4453.7810343749998</v>
      </c>
      <c r="G54" s="2">
        <f t="shared" si="29"/>
        <v>6540.0023425781255</v>
      </c>
      <c r="H54" s="2">
        <f t="shared" si="29"/>
        <v>8980.5946354277348</v>
      </c>
      <c r="I54" s="2">
        <f t="shared" si="29"/>
        <v>11812.030956098875</v>
      </c>
      <c r="J54" s="2">
        <f t="shared" si="29"/>
        <v>15074.014586971056</v>
      </c>
      <c r="K54" s="2">
        <f t="shared" si="29"/>
        <v>18809.746055616888</v>
      </c>
      <c r="L54" s="2">
        <f t="shared" si="29"/>
        <v>23066.211403142308</v>
      </c>
      <c r="M54" s="2">
        <f t="shared" si="29"/>
        <v>27894.493371399847</v>
      </c>
      <c r="N54" s="2">
        <f t="shared" ref="N54:R54" si="30">N26*$B$54</f>
        <v>33350.107292927794</v>
      </c>
      <c r="O54" s="2">
        <f t="shared" si="30"/>
        <v>39493.363604503975</v>
      </c>
      <c r="P54" s="2">
        <f t="shared" si="30"/>
        <v>46389.759052678703</v>
      </c>
      <c r="Q54" s="2">
        <f t="shared" si="30"/>
        <v>54110.398818358379</v>
      </c>
      <c r="R54" s="2">
        <f t="shared" si="30"/>
        <v>62732.45195830048</v>
      </c>
    </row>
    <row r="55" spans="2:18" x14ac:dyDescent="0.25">
      <c r="B55" s="18">
        <v>4.7000000000000002E-3</v>
      </c>
      <c r="C55" s="4" t="s">
        <v>20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f>D26*(1+$B$29)^5*$B$55</f>
        <v>1436.1963997557129</v>
      </c>
      <c r="J55" s="2">
        <f>E26*(1+$B$29)^5*$B$55</f>
        <v>3182.4806585495908</v>
      </c>
      <c r="K55" s="2">
        <f>F26*(1+$B$29)^5*$B$55</f>
        <v>5272.2280222623212</v>
      </c>
      <c r="L55" s="2">
        <f>G26*(1+$B$29)^5*$B$55</f>
        <v>7741.8228130382822</v>
      </c>
      <c r="M55" s="2">
        <f>H26*(1+$B$29)^5*$B$55</f>
        <v>10630.909406646457</v>
      </c>
      <c r="N55" s="2">
        <f t="shared" ref="N55:R55" si="31">I26*(1+$B$29)^5*$B$55</f>
        <v>13982.663297975458</v>
      </c>
      <c r="O55" s="2">
        <f t="shared" si="31"/>
        <v>17844.083824514364</v>
      </c>
      <c r="P55" s="2">
        <f t="shared" si="31"/>
        <v>22266.310238571925</v>
      </c>
      <c r="Q55" s="2">
        <f t="shared" si="31"/>
        <v>27304.962949113455</v>
      </c>
      <c r="R55" s="2">
        <f t="shared" si="31"/>
        <v>33020.511894146737</v>
      </c>
    </row>
    <row r="56" spans="2:18" s="12" customFormat="1" x14ac:dyDescent="0.25">
      <c r="B56" s="15"/>
      <c r="C56" s="10" t="s">
        <v>21</v>
      </c>
      <c r="D56" s="11">
        <f>D54+D55</f>
        <v>1213.2450000000001</v>
      </c>
      <c r="E56" s="11">
        <f t="shared" ref="E56:M56" si="32">E54+E55</f>
        <v>2688.4406250000002</v>
      </c>
      <c r="F56" s="11">
        <f t="shared" si="32"/>
        <v>4453.7810343749998</v>
      </c>
      <c r="G56" s="11">
        <f t="shared" si="32"/>
        <v>6540.0023425781255</v>
      </c>
      <c r="H56" s="11">
        <f t="shared" si="32"/>
        <v>8980.5946354277348</v>
      </c>
      <c r="I56" s="11">
        <f t="shared" si="32"/>
        <v>13248.227355854588</v>
      </c>
      <c r="J56" s="11">
        <f t="shared" si="32"/>
        <v>18256.495245520648</v>
      </c>
      <c r="K56" s="11">
        <f t="shared" si="32"/>
        <v>24081.974077879211</v>
      </c>
      <c r="L56" s="11">
        <f t="shared" si="32"/>
        <v>30808.034216180589</v>
      </c>
      <c r="M56" s="11">
        <f t="shared" si="32"/>
        <v>38525.402778046308</v>
      </c>
      <c r="N56" s="11">
        <f t="shared" ref="N56:R56" si="33">N54+N55</f>
        <v>47332.770590903252</v>
      </c>
      <c r="O56" s="11">
        <f t="shared" si="33"/>
        <v>57337.447429018343</v>
      </c>
      <c r="P56" s="11">
        <f t="shared" si="33"/>
        <v>68656.069291250635</v>
      </c>
      <c r="Q56" s="11">
        <f t="shared" si="33"/>
        <v>81415.361767471826</v>
      </c>
      <c r="R56" s="11">
        <f t="shared" si="33"/>
        <v>95752.963852447225</v>
      </c>
    </row>
    <row r="57" spans="2:18" s="12" customFormat="1" x14ac:dyDescent="0.25">
      <c r="B57" s="15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2:18" x14ac:dyDescent="0.25">
      <c r="C58" s="10" t="s">
        <v>15</v>
      </c>
      <c r="D58" s="11">
        <f t="shared" ref="D58:L58" si="34">D52+D56</f>
        <v>20257.244999999999</v>
      </c>
      <c r="E58" s="11">
        <f t="shared" si="34"/>
        <v>25330.640625</v>
      </c>
      <c r="F58" s="11">
        <f t="shared" si="34"/>
        <v>28228.091034374997</v>
      </c>
      <c r="G58" s="11">
        <f t="shared" si="34"/>
        <v>31503.027842578129</v>
      </c>
      <c r="H58" s="11">
        <f t="shared" si="34"/>
        <v>35191.771410427733</v>
      </c>
      <c r="I58" s="11">
        <f t="shared" si="34"/>
        <v>40769.962969604596</v>
      </c>
      <c r="J58" s="11">
        <f t="shared" si="34"/>
        <v>47154.317639958143</v>
      </c>
      <c r="K58" s="11">
        <f t="shared" si="34"/>
        <v>54424.687592038594</v>
      </c>
      <c r="L58" s="11">
        <f t="shared" si="34"/>
        <v>62667.883406047935</v>
      </c>
      <c r="M58" s="11">
        <f>M52+M56</f>
        <v>71978.244427407015</v>
      </c>
      <c r="N58" s="11">
        <f t="shared" ref="N58:R58" si="35">N52+N56</f>
        <v>82458.254322731998</v>
      </c>
      <c r="O58" s="11">
        <f t="shared" si="35"/>
        <v>94219.205347438532</v>
      </c>
      <c r="P58" s="11">
        <f t="shared" si="35"/>
        <v>107381.91510559183</v>
      </c>
      <c r="Q58" s="11">
        <f t="shared" si="35"/>
        <v>122077.49987253008</v>
      </c>
      <c r="R58" s="11">
        <f t="shared" si="35"/>
        <v>138448.20886275839</v>
      </c>
    </row>
    <row r="59" spans="2:18" x14ac:dyDescent="0.25"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2:18" x14ac:dyDescent="0.25">
      <c r="C60" s="4" t="s">
        <v>22</v>
      </c>
      <c r="D60" s="6">
        <f t="shared" ref="D60:M60" si="36">D56/D58</f>
        <v>5.9891905340533728E-2</v>
      </c>
      <c r="E60" s="6">
        <f t="shared" si="36"/>
        <v>0.10613393734490283</v>
      </c>
      <c r="F60" s="6">
        <f t="shared" si="36"/>
        <v>0.15777832900394753</v>
      </c>
      <c r="G60" s="6">
        <f t="shared" si="36"/>
        <v>0.20759916714224344</v>
      </c>
      <c r="H60" s="6">
        <f t="shared" si="36"/>
        <v>0.25519018439539759</v>
      </c>
      <c r="I60" s="6">
        <f t="shared" si="36"/>
        <v>0.32495068405462119</v>
      </c>
      <c r="J60" s="6">
        <f t="shared" si="36"/>
        <v>0.38716486971386599</v>
      </c>
      <c r="K60" s="6">
        <f t="shared" si="36"/>
        <v>0.44248254134952525</v>
      </c>
      <c r="L60" s="6">
        <f t="shared" si="36"/>
        <v>0.49160802219159322</v>
      </c>
      <c r="M60" s="6">
        <f t="shared" si="36"/>
        <v>0.5352367661161942</v>
      </c>
      <c r="N60" s="6">
        <f t="shared" ref="N60:R60" si="37">N56/N58</f>
        <v>0.57402101196137745</v>
      </c>
      <c r="O60" s="6">
        <f t="shared" si="37"/>
        <v>0.60855371489903076</v>
      </c>
      <c r="P60" s="6">
        <f t="shared" si="37"/>
        <v>0.63936342747974906</v>
      </c>
      <c r="Q60" s="6">
        <f t="shared" si="37"/>
        <v>0.66691537631818698</v>
      </c>
      <c r="R60" s="6">
        <f t="shared" si="37"/>
        <v>0.69161576476128839</v>
      </c>
    </row>
    <row r="61" spans="2:18" x14ac:dyDescent="0.25">
      <c r="C61" s="4" t="s">
        <v>23</v>
      </c>
      <c r="D61" s="6">
        <f t="shared" ref="D61:M61" si="38">D56/D26</f>
        <v>5.7000000000000002E-3</v>
      </c>
      <c r="E61" s="6">
        <f t="shared" si="38"/>
        <v>5.7000000000000002E-3</v>
      </c>
      <c r="F61" s="6">
        <f t="shared" si="38"/>
        <v>5.6999999999999993E-3</v>
      </c>
      <c r="G61" s="6">
        <f t="shared" si="38"/>
        <v>5.7000000000000002E-3</v>
      </c>
      <c r="H61" s="6">
        <f t="shared" si="38"/>
        <v>5.7000000000000002E-3</v>
      </c>
      <c r="I61" s="6">
        <f t="shared" si="38"/>
        <v>6.393049274001499E-3</v>
      </c>
      <c r="J61" s="6">
        <f t="shared" si="38"/>
        <v>6.9034046835414215E-3</v>
      </c>
      <c r="K61" s="6">
        <f t="shared" si="38"/>
        <v>7.2976664245247118E-3</v>
      </c>
      <c r="L61" s="6">
        <f t="shared" si="38"/>
        <v>7.6131182517605207E-3</v>
      </c>
      <c r="M61" s="6">
        <f t="shared" si="38"/>
        <v>7.8723349770537139E-3</v>
      </c>
      <c r="N61" s="6">
        <f t="shared" ref="N61:R61" si="39">N56/N26</f>
        <v>8.0898328151814223E-3</v>
      </c>
      <c r="O61" s="6">
        <f t="shared" si="39"/>
        <v>8.2754017515016716E-3</v>
      </c>
      <c r="P61" s="6">
        <f t="shared" si="39"/>
        <v>8.4359048840011459E-3</v>
      </c>
      <c r="Q61" s="6">
        <f t="shared" si="39"/>
        <v>8.5763101401711023E-3</v>
      </c>
      <c r="R61" s="6">
        <f t="shared" si="39"/>
        <v>8.7003118309762241E-3</v>
      </c>
    </row>
  </sheetData>
  <sheetProtection algorithmName="SHA-512" hashValue="MddljHrUCEYX22tR52t9NTDoRTm9sC9qtsiZcn7pbemsq+U5Q+mv3K6r1xyO6pD3fiQhrot88wBMRU0t7nhZmg==" saltValue="ViLfI6P2DUpSQmNSxzyw8w==" spinCount="100000" sheet="1" objects="1" scenarios="1" selectLockedCells="1"/>
  <mergeCells count="1">
    <mergeCell ref="C2:R2"/>
  </mergeCells>
  <printOptions horizontalCentered="1"/>
  <pageMargins left="0" right="0" top="0.75" bottom="0.75" header="0.3" footer="0.3"/>
  <pageSetup paperSize="9" scale="45" orientation="portrait" verticalDpi="0" r:id="rId1"/>
  <headerFooter>
    <oddFooter>&amp;Cwww.dominion-cs.com</oddFooter>
  </headerFooter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IFA INCOME SIMULATOR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Cella</dc:creator>
  <cp:lastModifiedBy>Ignacio Mendez</cp:lastModifiedBy>
  <cp:lastPrinted>2022-11-03T18:03:04Z</cp:lastPrinted>
  <dcterms:created xsi:type="dcterms:W3CDTF">2015-06-05T18:17:20Z</dcterms:created>
  <dcterms:modified xsi:type="dcterms:W3CDTF">2023-12-05T19:26:08Z</dcterms:modified>
</cp:coreProperties>
</file>